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384" windowHeight="9312" activeTab="0"/>
  </bookViews>
  <sheets>
    <sheet name="бюджет" sheetId="1" r:id="rId1"/>
  </sheets>
  <definedNames>
    <definedName name="_xlnm._FilterDatabase" localSheetId="0" hidden="1">'бюджет'!$A$3:$BM$9</definedName>
    <definedName name="_xlnm.Print_Area" localSheetId="0">'бюджет'!$A$1:$AV$11</definedName>
  </definedNames>
  <calcPr fullCalcOnLoad="1"/>
</workbook>
</file>

<file path=xl/sharedStrings.xml><?xml version="1.0" encoding="utf-8"?>
<sst xmlns="http://schemas.openxmlformats.org/spreadsheetml/2006/main" count="79" uniqueCount="58">
  <si>
    <t>исследование</t>
  </si>
  <si>
    <t>Вспомогательная таблица</t>
  </si>
  <si>
    <t>тип работ</t>
  </si>
  <si>
    <t>заказчик работ</t>
  </si>
  <si>
    <t>тема работ</t>
  </si>
  <si>
    <t>концепция</t>
  </si>
  <si>
    <t>проектирование</t>
  </si>
  <si>
    <t>строительство</t>
  </si>
  <si>
    <t>эксплуатация</t>
  </si>
  <si>
    <t>дата оплаты</t>
  </si>
  <si>
    <t>сумма аванса</t>
  </si>
  <si>
    <t>сумма к оплате</t>
  </si>
  <si>
    <t>дата аванса</t>
  </si>
  <si>
    <t>бюджет</t>
  </si>
  <si>
    <t>исполнитель работ</t>
  </si>
  <si>
    <t xml:space="preserve">общая </t>
  </si>
  <si>
    <t>проектная</t>
  </si>
  <si>
    <t>продвижение</t>
  </si>
  <si>
    <t>mixed use</t>
  </si>
  <si>
    <t>этап работ</t>
  </si>
  <si>
    <t>работа</t>
  </si>
  <si>
    <t>бюджет план</t>
  </si>
  <si>
    <t>бюджет факт</t>
  </si>
  <si>
    <t>статус</t>
  </si>
  <si>
    <t>план</t>
  </si>
  <si>
    <t>соглас.</t>
  </si>
  <si>
    <t>факт</t>
  </si>
  <si>
    <t>бюджет согл.</t>
  </si>
  <si>
    <t>результат работ</t>
  </si>
  <si>
    <t>отчет, обзор</t>
  </si>
  <si>
    <t>заключение, рекомендация</t>
  </si>
  <si>
    <t>итого 1 квартал 2008</t>
  </si>
  <si>
    <t>итого 2 квартал 2008</t>
  </si>
  <si>
    <t>итого 3 квартал 2008</t>
  </si>
  <si>
    <t>итого 4 квартал 2008</t>
  </si>
  <si>
    <t>итого 2008</t>
  </si>
  <si>
    <t>2008 год</t>
  </si>
  <si>
    <t>стоимость работ, месяц</t>
  </si>
  <si>
    <t>оплата разовые работы</t>
  </si>
  <si>
    <t>стоимость работ, всего</t>
  </si>
  <si>
    <t>время работ, работы</t>
  </si>
  <si>
    <t>Бюджет работ по проектам</t>
  </si>
  <si>
    <t>вид проектов</t>
  </si>
  <si>
    <t>название проекта</t>
  </si>
  <si>
    <t>проект 1</t>
  </si>
  <si>
    <t>проект 2</t>
  </si>
  <si>
    <t>проект 3</t>
  </si>
  <si>
    <t>проект 4</t>
  </si>
  <si>
    <t>жилая недвижимость</t>
  </si>
  <si>
    <t>коммерческая недвижимость</t>
  </si>
  <si>
    <t>юрлицо 1</t>
  </si>
  <si>
    <t>юрлицо 2</t>
  </si>
  <si>
    <t>контрагент 1</t>
  </si>
  <si>
    <t>контрагент 2</t>
  </si>
  <si>
    <t>тема 1</t>
  </si>
  <si>
    <t>тема 2</t>
  </si>
  <si>
    <t>месяц начала работ</t>
  </si>
  <si>
    <t>абон.плата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</si>
</sst>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"/>
    <numFmt numFmtId="173" formatCode="#,##0.000"/>
    <numFmt numFmtId="174" formatCode="[$-FC19]d\ mmmm\ yyyy\ &quot;г.&quot;"/>
    <numFmt numFmtId="175" formatCode="[$-419]mmmm\ yyyy;@"/>
    <numFmt numFmtId="176" formatCode="#,##0.0000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 textRotation="90" wrapText="1"/>
    </xf>
    <xf numFmtId="4" fontId="0" fillId="0" borderId="0" xfId="0" applyNumberFormat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horizontal="center" textRotation="90" wrapText="1"/>
    </xf>
    <xf numFmtId="175" fontId="3" fillId="0" borderId="0" xfId="0" applyNumberFormat="1" applyFont="1" applyAlignment="1">
      <alignment horizontal="center" wrapText="1"/>
    </xf>
    <xf numFmtId="175" fontId="0" fillId="0" borderId="0" xfId="0" applyNumberFormat="1" applyAlignment="1">
      <alignment horizontal="center" wrapText="1"/>
    </xf>
    <xf numFmtId="175" fontId="0" fillId="0" borderId="0" xfId="0" applyNumberFormat="1" applyAlignment="1">
      <alignment wrapText="1"/>
    </xf>
    <xf numFmtId="175" fontId="3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4" fontId="0" fillId="0" borderId="0" xfId="0" applyNumberFormat="1" applyAlignment="1">
      <alignment horizontal="center" textRotation="90" wrapText="1"/>
    </xf>
    <xf numFmtId="1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 wrapText="1"/>
    </xf>
    <xf numFmtId="175" fontId="0" fillId="2" borderId="0" xfId="0" applyNumberFormat="1" applyFill="1" applyAlignment="1">
      <alignment horizontal="center" wrapText="1"/>
    </xf>
    <xf numFmtId="14" fontId="3" fillId="2" borderId="0" xfId="0" applyNumberFormat="1" applyFont="1" applyFill="1" applyAlignment="1">
      <alignment horizontal="center" textRotation="90" wrapText="1"/>
    </xf>
    <xf numFmtId="4" fontId="3" fillId="0" borderId="0" xfId="0" applyNumberFormat="1" applyFont="1" applyAlignment="1">
      <alignment horizontal="center" wrapText="1"/>
    </xf>
    <xf numFmtId="175" fontId="3" fillId="2" borderId="0" xfId="0" applyNumberFormat="1" applyFont="1" applyFill="1" applyAlignment="1">
      <alignment horizontal="center" wrapText="1"/>
    </xf>
    <xf numFmtId="14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wrapText="1"/>
    </xf>
    <xf numFmtId="175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M31"/>
  <sheetViews>
    <sheetView tabSelected="1" zoomScale="80" zoomScaleNormal="80" workbookViewId="0" topLeftCell="A1">
      <pane xSplit="6" ySplit="3" topLeftCell="G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D8" sqref="D8"/>
    </sheetView>
  </sheetViews>
  <sheetFormatPr defaultColWidth="9.00390625" defaultRowHeight="12.75" outlineLevelRow="1" outlineLevelCol="3"/>
  <cols>
    <col min="1" max="1" width="17.75390625" style="19" customWidth="1"/>
    <col min="2" max="2" width="10.875" style="0" customWidth="1" outlineLevel="1"/>
    <col min="3" max="3" width="14.875" style="17" customWidth="1" outlineLevel="1"/>
    <col min="4" max="4" width="15.00390625" style="0" customWidth="1" outlineLevel="1"/>
    <col min="5" max="5" width="12.50390625" style="0" customWidth="1" outlineLevel="1"/>
    <col min="6" max="6" width="5.00390625" style="0" customWidth="1"/>
    <col min="7" max="7" width="16.125" style="1" customWidth="1" outlineLevel="1"/>
    <col min="8" max="8" width="15.00390625" style="1" customWidth="1" outlineLevel="1"/>
    <col min="9" max="9" width="17.50390625" style="2" customWidth="1" outlineLevel="1"/>
    <col min="10" max="10" width="12.875" style="1" customWidth="1" outlineLevel="1"/>
    <col min="11" max="11" width="10.50390625" style="1" hidden="1" customWidth="1" outlineLevel="2"/>
    <col min="12" max="12" width="9.875" style="1" hidden="1" customWidth="1" outlineLevel="2"/>
    <col min="13" max="13" width="14.375" style="37" hidden="1" customWidth="1" outlineLevel="2"/>
    <col min="14" max="14" width="14.375" style="37" customWidth="1" outlineLevel="1" collapsed="1"/>
    <col min="15" max="16" width="10.00390625" style="37" hidden="1" customWidth="1" outlineLevel="3"/>
    <col min="17" max="17" width="11.125" style="37" hidden="1" customWidth="1" outlineLevel="3"/>
    <col min="18" max="18" width="7.50390625" style="37" hidden="1" customWidth="1" outlineLevel="2" collapsed="1"/>
    <col min="19" max="19" width="7.50390625" style="37" customWidth="1" collapsed="1"/>
    <col min="20" max="20" width="12.375" style="1" customWidth="1" outlineLevel="1"/>
    <col min="21" max="21" width="14.375" style="37" customWidth="1" outlineLevel="1"/>
    <col min="22" max="22" width="14.125" style="37" customWidth="1" outlineLevel="1"/>
    <col min="23" max="23" width="12.50390625" style="1" customWidth="1" outlineLevel="1"/>
    <col min="24" max="24" width="9.375" style="1" customWidth="1"/>
    <col min="25" max="25" width="14.875" style="25" hidden="1" customWidth="1" outlineLevel="2"/>
    <col min="26" max="26" width="14.50390625" style="25" hidden="1" customWidth="1" outlineLevel="2"/>
    <col min="27" max="27" width="13.00390625" style="25" hidden="1" customWidth="1" outlineLevel="2"/>
    <col min="28" max="28" width="4.875" style="25" hidden="1" customWidth="1" outlineLevel="2"/>
    <col min="29" max="29" width="11.50390625" style="25" customWidth="1" outlineLevel="1" collapsed="1"/>
    <col min="30" max="30" width="5.125" style="25" customWidth="1" outlineLevel="1"/>
    <col min="31" max="33" width="13.00390625" style="25" hidden="1" customWidth="1" outlineLevel="2"/>
    <col min="34" max="34" width="4.875" style="25" hidden="1" customWidth="1" outlineLevel="2"/>
    <col min="35" max="35" width="11.50390625" style="25" customWidth="1" outlineLevel="1" collapsed="1"/>
    <col min="36" max="36" width="5.125" style="25" customWidth="1" outlineLevel="1"/>
    <col min="37" max="38" width="13.00390625" style="25" hidden="1" customWidth="1" outlineLevel="2"/>
    <col min="39" max="39" width="14.625" style="25" hidden="1" customWidth="1" outlineLevel="2"/>
    <col min="40" max="40" width="4.875" style="25" hidden="1" customWidth="1" outlineLevel="2"/>
    <col min="41" max="41" width="11.50390625" style="25" customWidth="1" outlineLevel="1" collapsed="1"/>
    <col min="42" max="42" width="5.125" style="25" customWidth="1" outlineLevel="1"/>
    <col min="43" max="43" width="15.125" style="25" hidden="1" customWidth="1" outlineLevel="2"/>
    <col min="44" max="44" width="13.00390625" style="25" hidden="1" customWidth="1" outlineLevel="2"/>
    <col min="45" max="45" width="14.375" style="25" hidden="1" customWidth="1" outlineLevel="2"/>
    <col min="46" max="46" width="4.875" style="25" hidden="1" customWidth="1" outlineLevel="2"/>
    <col min="47" max="47" width="11.50390625" style="25" customWidth="1" outlineLevel="1" collapsed="1"/>
    <col min="48" max="48" width="7.875" style="25" customWidth="1" outlineLevel="1"/>
    <col min="49" max="49" width="11.50390625" style="25" customWidth="1" outlineLevel="1"/>
    <col min="50" max="50" width="11.625" style="25" customWidth="1"/>
    <col min="51" max="53" width="9.125" style="26" customWidth="1"/>
    <col min="54" max="61" width="9.125" style="17" customWidth="1"/>
    <col min="62" max="62" width="8.50390625" style="17" customWidth="1"/>
    <col min="63" max="65" width="9.125" style="17" customWidth="1"/>
  </cols>
  <sheetData>
    <row r="1" spans="1:53" s="17" customFormat="1" ht="30" customHeight="1">
      <c r="A1" s="3"/>
      <c r="B1" s="51"/>
      <c r="C1" s="55" t="s">
        <v>41</v>
      </c>
      <c r="G1" s="2"/>
      <c r="H1" s="2"/>
      <c r="I1" s="2"/>
      <c r="J1" s="2"/>
      <c r="K1" s="2"/>
      <c r="L1" s="2"/>
      <c r="M1" s="15"/>
      <c r="N1" s="15"/>
      <c r="O1" s="15"/>
      <c r="P1" s="15"/>
      <c r="Q1" s="15"/>
      <c r="R1" s="15"/>
      <c r="S1" s="15"/>
      <c r="T1" s="2"/>
      <c r="U1" s="15"/>
      <c r="V1" s="15"/>
      <c r="W1" s="2"/>
      <c r="X1" s="2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6"/>
      <c r="AZ1" s="26"/>
      <c r="BA1" s="26"/>
    </row>
    <row r="2" spans="1:50" ht="12.75">
      <c r="A2" s="21"/>
      <c r="B2" s="4"/>
      <c r="C2" s="18"/>
      <c r="D2" s="4"/>
      <c r="E2" s="4"/>
      <c r="F2" s="4"/>
      <c r="G2" s="5"/>
      <c r="H2" s="5"/>
      <c r="I2" s="8"/>
      <c r="J2" s="5"/>
      <c r="K2" s="5"/>
      <c r="L2" s="5"/>
      <c r="M2" s="38"/>
      <c r="N2" s="38"/>
      <c r="O2" s="38"/>
      <c r="P2" s="38"/>
      <c r="Q2" s="38"/>
      <c r="R2" s="38"/>
      <c r="S2" s="4"/>
      <c r="T2" s="5"/>
      <c r="U2" s="38"/>
      <c r="V2" s="38"/>
      <c r="W2" s="5"/>
      <c r="X2" s="5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3" s="9" customFormat="1" ht="54.75" customHeight="1">
      <c r="A3" s="9" t="str">
        <f aca="true" t="shared" si="0" ref="A3:F3">A17</f>
        <v>название проекта</v>
      </c>
      <c r="B3" s="9" t="str">
        <f>B17</f>
        <v>тип работ</v>
      </c>
      <c r="C3" s="9" t="str">
        <f>C17</f>
        <v>вид проектов</v>
      </c>
      <c r="D3" s="9" t="str">
        <f t="shared" si="0"/>
        <v>этап работ</v>
      </c>
      <c r="E3" s="9" t="str">
        <f t="shared" si="0"/>
        <v>тема работ</v>
      </c>
      <c r="F3" s="14" t="str">
        <f t="shared" si="0"/>
        <v>работа</v>
      </c>
      <c r="G3" s="9" t="str">
        <f aca="true" t="shared" si="1" ref="G3:S3">G17</f>
        <v>заказчик работ</v>
      </c>
      <c r="H3" s="9" t="str">
        <f t="shared" si="1"/>
        <v>исполнитель работ</v>
      </c>
      <c r="I3" s="9" t="str">
        <f t="shared" si="1"/>
        <v>результат работ</v>
      </c>
      <c r="J3" s="9" t="str">
        <f t="shared" si="1"/>
        <v>месяц начала работ</v>
      </c>
      <c r="K3" s="9" t="str">
        <f t="shared" si="1"/>
        <v>время работ, работы</v>
      </c>
      <c r="L3" s="9" t="str">
        <f t="shared" si="1"/>
        <v>абон.плата 1</v>
      </c>
      <c r="M3" s="34" t="str">
        <f t="shared" si="1"/>
        <v>стоимость работ, месяц</v>
      </c>
      <c r="N3" s="34" t="str">
        <f t="shared" si="1"/>
        <v>стоимость работ, всего</v>
      </c>
      <c r="O3" s="34" t="str">
        <f t="shared" si="1"/>
        <v>бюджет план</v>
      </c>
      <c r="P3" s="34" t="str">
        <f t="shared" si="1"/>
        <v>бюджет согл.</v>
      </c>
      <c r="Q3" s="34" t="str">
        <f t="shared" si="1"/>
        <v>бюджет факт</v>
      </c>
      <c r="R3" s="34" t="str">
        <f t="shared" si="1"/>
        <v>статус</v>
      </c>
      <c r="S3" s="14" t="str">
        <f t="shared" si="1"/>
        <v>бюджет</v>
      </c>
      <c r="T3" s="9" t="str">
        <f aca="true" t="shared" si="2" ref="T3:AA3">T17</f>
        <v>дата аванса</v>
      </c>
      <c r="U3" s="34" t="str">
        <f t="shared" si="2"/>
        <v>сумма аванса</v>
      </c>
      <c r="V3" s="34" t="str">
        <f t="shared" si="2"/>
        <v>сумма к оплате</v>
      </c>
      <c r="W3" s="9" t="str">
        <f t="shared" si="2"/>
        <v>дата оплаты</v>
      </c>
      <c r="X3" s="14" t="str">
        <f t="shared" si="2"/>
        <v>оплата разовые работы</v>
      </c>
      <c r="Y3" s="24">
        <f t="shared" si="2"/>
        <v>39478</v>
      </c>
      <c r="Z3" s="24">
        <f t="shared" si="2"/>
        <v>39506</v>
      </c>
      <c r="AA3" s="24">
        <f t="shared" si="2"/>
        <v>39538</v>
      </c>
      <c r="AB3" s="14"/>
      <c r="AC3" s="24" t="str">
        <f>AC17</f>
        <v>итого 1 квартал 2008</v>
      </c>
      <c r="AD3" s="14"/>
      <c r="AE3" s="24">
        <f>AE17</f>
        <v>39568</v>
      </c>
      <c r="AF3" s="24">
        <f>AF17</f>
        <v>39599</v>
      </c>
      <c r="AG3" s="24">
        <f>AG17</f>
        <v>39629</v>
      </c>
      <c r="AH3" s="14"/>
      <c r="AI3" s="24" t="str">
        <f>AI17</f>
        <v>итого 2 квартал 2008</v>
      </c>
      <c r="AJ3" s="14"/>
      <c r="AK3" s="24">
        <f>AK17</f>
        <v>39660</v>
      </c>
      <c r="AL3" s="24">
        <f>AL17</f>
        <v>39691</v>
      </c>
      <c r="AM3" s="24">
        <f>AM17</f>
        <v>39721</v>
      </c>
      <c r="AN3" s="14"/>
      <c r="AO3" s="24" t="str">
        <f>AO17</f>
        <v>итого 3 квартал 2008</v>
      </c>
      <c r="AP3" s="14"/>
      <c r="AQ3" s="24">
        <f>AQ17</f>
        <v>39752</v>
      </c>
      <c r="AR3" s="24">
        <f>AR17</f>
        <v>39782</v>
      </c>
      <c r="AS3" s="24">
        <f>AS17</f>
        <v>39813</v>
      </c>
      <c r="AT3" s="14"/>
      <c r="AU3" s="24" t="str">
        <f>AU17</f>
        <v>итого 4 квартал 2008</v>
      </c>
      <c r="AV3" s="33"/>
      <c r="AW3" s="24" t="str">
        <f>AW17</f>
        <v>итого 2008</v>
      </c>
      <c r="AX3" s="14" t="str">
        <f>AX17</f>
        <v>2008 год</v>
      </c>
      <c r="AY3" s="24"/>
      <c r="AZ3" s="24"/>
      <c r="BA3" s="24"/>
    </row>
    <row r="4" spans="1:52" ht="12.75">
      <c r="A4" s="21"/>
      <c r="B4" s="4"/>
      <c r="C4" s="18"/>
      <c r="D4" s="4"/>
      <c r="E4" s="4"/>
      <c r="F4" s="4"/>
      <c r="G4" s="5"/>
      <c r="H4" s="5"/>
      <c r="I4" s="8"/>
      <c r="J4" s="36"/>
      <c r="K4" s="36"/>
      <c r="L4" s="36"/>
      <c r="M4" s="38"/>
      <c r="N4" s="38"/>
      <c r="O4" s="38"/>
      <c r="P4" s="38"/>
      <c r="Q4" s="38"/>
      <c r="R4" s="38"/>
      <c r="S4" s="4"/>
      <c r="T4" s="36"/>
      <c r="U4" s="38"/>
      <c r="V4" s="38"/>
      <c r="W4" s="5"/>
      <c r="X4" s="5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28"/>
      <c r="AZ4" s="28"/>
    </row>
    <row r="5" spans="1:65" s="1" customFormat="1" ht="26.25">
      <c r="A5" s="19" t="s">
        <v>44</v>
      </c>
      <c r="B5" s="1" t="s">
        <v>15</v>
      </c>
      <c r="C5" s="2" t="s">
        <v>48</v>
      </c>
      <c r="D5" s="1" t="s">
        <v>17</v>
      </c>
      <c r="E5" s="1" t="s">
        <v>54</v>
      </c>
      <c r="F5" s="5"/>
      <c r="G5" s="1" t="s">
        <v>50</v>
      </c>
      <c r="H5" s="1" t="s">
        <v>52</v>
      </c>
      <c r="I5" s="49" t="s">
        <v>0</v>
      </c>
      <c r="J5" s="30">
        <v>39782</v>
      </c>
      <c r="K5" s="54">
        <v>1</v>
      </c>
      <c r="M5" s="47">
        <f>150000</f>
        <v>150000</v>
      </c>
      <c r="N5" s="47">
        <f>IF(K5=0,M5,M5*K5)</f>
        <v>150000</v>
      </c>
      <c r="O5" s="47">
        <f>IF(R5="план",N5,0)</f>
        <v>150000</v>
      </c>
      <c r="P5" s="47">
        <f>IF(R5="соглас.",N5,0)</f>
        <v>0</v>
      </c>
      <c r="Q5" s="47">
        <f>IF(R5="факт",N5,0)</f>
        <v>0</v>
      </c>
      <c r="R5" s="47" t="s">
        <v>24</v>
      </c>
      <c r="S5" s="5"/>
      <c r="T5" s="30">
        <v>39736</v>
      </c>
      <c r="U5" s="37">
        <v>10000</v>
      </c>
      <c r="V5" s="37">
        <f>M5-U5</f>
        <v>140000</v>
      </c>
      <c r="X5" s="5"/>
      <c r="Y5" s="15">
        <f aca="true" t="shared" si="3" ref="Y5:AA6">IF(Y$3=$J5,$M5,IF($L5=1,$M5,0))</f>
        <v>0</v>
      </c>
      <c r="Z5" s="15">
        <f t="shared" si="3"/>
        <v>0</v>
      </c>
      <c r="AA5" s="15">
        <f t="shared" si="3"/>
        <v>0</v>
      </c>
      <c r="AB5" s="31"/>
      <c r="AC5" s="15">
        <f>SUM(Y5:AB5)</f>
        <v>0</v>
      </c>
      <c r="AD5" s="31"/>
      <c r="AE5" s="15">
        <f aca="true" t="shared" si="4" ref="AE5:AG9">IF(AE$3=$J5,$M5,IF($L5=1,$M5,0))</f>
        <v>0</v>
      </c>
      <c r="AF5" s="15">
        <f t="shared" si="4"/>
        <v>0</v>
      </c>
      <c r="AG5" s="15">
        <f t="shared" si="4"/>
        <v>0</v>
      </c>
      <c r="AH5" s="31"/>
      <c r="AI5" s="15">
        <f>SUM(AE5:AH5)</f>
        <v>0</v>
      </c>
      <c r="AJ5" s="31"/>
      <c r="AK5" s="15">
        <f aca="true" t="shared" si="5" ref="AK5:AM9">IF(AK$3=$J5,$M5,IF($L5=1,$M5,0))</f>
        <v>0</v>
      </c>
      <c r="AL5" s="15">
        <f t="shared" si="5"/>
        <v>0</v>
      </c>
      <c r="AM5" s="15">
        <f t="shared" si="5"/>
        <v>0</v>
      </c>
      <c r="AN5" s="31"/>
      <c r="AO5" s="15">
        <f>SUM(AK5:AN5)</f>
        <v>0</v>
      </c>
      <c r="AP5" s="31"/>
      <c r="AQ5" s="15">
        <f aca="true" t="shared" si="6" ref="AQ5:AS7">IF(AQ$3=$J5,$M5,IF($L5=1,$M5,0))</f>
        <v>0</v>
      </c>
      <c r="AR5" s="15">
        <f t="shared" si="6"/>
        <v>150000</v>
      </c>
      <c r="AS5" s="15">
        <f t="shared" si="6"/>
        <v>0</v>
      </c>
      <c r="AT5" s="31"/>
      <c r="AU5" s="15">
        <f>SUM(AQ5:AT5)</f>
        <v>150000</v>
      </c>
      <c r="AV5" s="31"/>
      <c r="AW5" s="15">
        <f>AC5+AI5+AO5+AU5</f>
        <v>150000</v>
      </c>
      <c r="AX5" s="31"/>
      <c r="AY5" s="15"/>
      <c r="AZ5" s="15"/>
      <c r="BA5" s="25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s="1" customFormat="1" ht="26.25">
      <c r="A6" s="19" t="s">
        <v>45</v>
      </c>
      <c r="B6" s="1" t="s">
        <v>16</v>
      </c>
      <c r="C6" s="2" t="s">
        <v>49</v>
      </c>
      <c r="D6" s="1" t="s">
        <v>6</v>
      </c>
      <c r="E6" s="1" t="s">
        <v>55</v>
      </c>
      <c r="F6" s="5"/>
      <c r="G6" s="1" t="s">
        <v>51</v>
      </c>
      <c r="H6" s="1" t="s">
        <v>53</v>
      </c>
      <c r="I6" s="49" t="s">
        <v>29</v>
      </c>
      <c r="J6" s="30">
        <v>39813</v>
      </c>
      <c r="K6" s="54">
        <v>2</v>
      </c>
      <c r="M6" s="47">
        <f>270000/2</f>
        <v>135000</v>
      </c>
      <c r="N6" s="47">
        <f>IF(K6=0,M6,M6*K6)</f>
        <v>270000</v>
      </c>
      <c r="O6" s="47">
        <f>IF(R6="план",N6,0)</f>
        <v>0</v>
      </c>
      <c r="P6" s="47">
        <f>IF(R6="соглас.",N6,0)</f>
        <v>270000</v>
      </c>
      <c r="Q6" s="47">
        <f>IF(R6="факт",N6,0)</f>
        <v>0</v>
      </c>
      <c r="R6" s="47" t="s">
        <v>25</v>
      </c>
      <c r="S6" s="5"/>
      <c r="T6" s="30">
        <v>39767</v>
      </c>
      <c r="U6" s="37">
        <v>20000</v>
      </c>
      <c r="V6" s="37">
        <f>M6-U6</f>
        <v>115000</v>
      </c>
      <c r="X6" s="5"/>
      <c r="Y6" s="15">
        <f t="shared" si="3"/>
        <v>0</v>
      </c>
      <c r="Z6" s="15">
        <f t="shared" si="3"/>
        <v>0</v>
      </c>
      <c r="AA6" s="15">
        <f t="shared" si="3"/>
        <v>0</v>
      </c>
      <c r="AB6" s="31"/>
      <c r="AC6" s="15">
        <f>SUM(Y6:AB6)</f>
        <v>0</v>
      </c>
      <c r="AD6" s="31"/>
      <c r="AE6" s="15">
        <f t="shared" si="4"/>
        <v>0</v>
      </c>
      <c r="AF6" s="15">
        <f t="shared" si="4"/>
        <v>0</v>
      </c>
      <c r="AG6" s="15">
        <f t="shared" si="4"/>
        <v>0</v>
      </c>
      <c r="AH6" s="31"/>
      <c r="AI6" s="15">
        <f>SUM(AE6:AH6)</f>
        <v>0</v>
      </c>
      <c r="AJ6" s="31"/>
      <c r="AK6" s="15">
        <f t="shared" si="5"/>
        <v>0</v>
      </c>
      <c r="AL6" s="15">
        <f t="shared" si="5"/>
        <v>0</v>
      </c>
      <c r="AM6" s="15">
        <f t="shared" si="5"/>
        <v>0</v>
      </c>
      <c r="AN6" s="31"/>
      <c r="AO6" s="15">
        <f>SUM(AK6:AN6)</f>
        <v>0</v>
      </c>
      <c r="AP6" s="31"/>
      <c r="AQ6" s="15">
        <f t="shared" si="6"/>
        <v>0</v>
      </c>
      <c r="AR6" s="15">
        <f t="shared" si="6"/>
        <v>0</v>
      </c>
      <c r="AS6" s="15">
        <f t="shared" si="6"/>
        <v>135000</v>
      </c>
      <c r="AT6" s="31"/>
      <c r="AU6" s="15">
        <f>SUM(AQ6:AT6)</f>
        <v>135000</v>
      </c>
      <c r="AV6" s="31"/>
      <c r="AW6" s="15">
        <f>AC6+AI6+AO6+AU6</f>
        <v>135000</v>
      </c>
      <c r="AX6" s="31"/>
      <c r="AY6" s="15"/>
      <c r="AZ6" s="15"/>
      <c r="BA6" s="25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1" customFormat="1" ht="12.75">
      <c r="A7" s="19"/>
      <c r="B7" s="1" t="s">
        <v>16</v>
      </c>
      <c r="C7" s="2"/>
      <c r="F7" s="5"/>
      <c r="I7" s="49"/>
      <c r="J7" s="30"/>
      <c r="K7" s="54"/>
      <c r="M7" s="47"/>
      <c r="N7" s="47"/>
      <c r="O7" s="47"/>
      <c r="P7" s="47"/>
      <c r="Q7" s="47"/>
      <c r="R7" s="47"/>
      <c r="S7" s="5"/>
      <c r="T7" s="30"/>
      <c r="U7" s="37"/>
      <c r="V7" s="37">
        <f>M7-U7</f>
        <v>0</v>
      </c>
      <c r="X7" s="5"/>
      <c r="Y7" s="15">
        <v>0</v>
      </c>
      <c r="Z7" s="15">
        <f aca="true" t="shared" si="7" ref="Z7:AA9">IF(Z$3=$J7,$M7,IF($L7=1,$M7,0))</f>
        <v>0</v>
      </c>
      <c r="AA7" s="15">
        <f t="shared" si="7"/>
        <v>0</v>
      </c>
      <c r="AB7" s="31"/>
      <c r="AC7" s="15">
        <f>SUM(Y7:AB7)</f>
        <v>0</v>
      </c>
      <c r="AD7" s="31"/>
      <c r="AE7" s="15">
        <f t="shared" si="4"/>
        <v>0</v>
      </c>
      <c r="AF7" s="15">
        <f t="shared" si="4"/>
        <v>0</v>
      </c>
      <c r="AG7" s="15">
        <f t="shared" si="4"/>
        <v>0</v>
      </c>
      <c r="AH7" s="31"/>
      <c r="AI7" s="15">
        <f>SUM(AE7:AH7)</f>
        <v>0</v>
      </c>
      <c r="AJ7" s="31"/>
      <c r="AK7" s="15">
        <f t="shared" si="5"/>
        <v>0</v>
      </c>
      <c r="AL7" s="15">
        <f t="shared" si="5"/>
        <v>0</v>
      </c>
      <c r="AM7" s="15">
        <f t="shared" si="5"/>
        <v>0</v>
      </c>
      <c r="AN7" s="31"/>
      <c r="AO7" s="15">
        <f>SUM(AK7:AN7)</f>
        <v>0</v>
      </c>
      <c r="AP7" s="31"/>
      <c r="AQ7" s="15">
        <f t="shared" si="6"/>
        <v>0</v>
      </c>
      <c r="AR7" s="15">
        <f t="shared" si="6"/>
        <v>0</v>
      </c>
      <c r="AS7" s="15">
        <f t="shared" si="6"/>
        <v>0</v>
      </c>
      <c r="AT7" s="31"/>
      <c r="AU7" s="15">
        <f>SUM(AQ7:AT7)</f>
        <v>0</v>
      </c>
      <c r="AV7" s="31"/>
      <c r="AW7" s="15">
        <f>AC7+AI7+AO7+AU7</f>
        <v>0</v>
      </c>
      <c r="AX7" s="31"/>
      <c r="AY7" s="15"/>
      <c r="AZ7" s="15"/>
      <c r="BA7" s="25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s="1" customFormat="1" ht="12.75">
      <c r="A8" s="19"/>
      <c r="B8" s="1" t="s">
        <v>16</v>
      </c>
      <c r="C8" s="2"/>
      <c r="F8" s="5"/>
      <c r="I8" s="49"/>
      <c r="J8" s="30"/>
      <c r="K8" s="54"/>
      <c r="M8" s="47"/>
      <c r="N8" s="47"/>
      <c r="O8" s="47"/>
      <c r="P8" s="47"/>
      <c r="Q8" s="47"/>
      <c r="R8" s="47"/>
      <c r="S8" s="5"/>
      <c r="T8" s="30"/>
      <c r="U8" s="37"/>
      <c r="V8" s="37">
        <f>M8-U8</f>
        <v>0</v>
      </c>
      <c r="X8" s="5"/>
      <c r="Y8" s="15">
        <f>IF(Y$3=$J8,$M8,IF($L8=1,$M8,0))</f>
        <v>0</v>
      </c>
      <c r="Z8" s="15">
        <f t="shared" si="7"/>
        <v>0</v>
      </c>
      <c r="AA8" s="15">
        <f t="shared" si="7"/>
        <v>0</v>
      </c>
      <c r="AB8" s="31"/>
      <c r="AC8" s="15">
        <f>SUM(Y8:AB8)</f>
        <v>0</v>
      </c>
      <c r="AD8" s="31"/>
      <c r="AE8" s="15">
        <f t="shared" si="4"/>
        <v>0</v>
      </c>
      <c r="AF8" s="15">
        <f t="shared" si="4"/>
        <v>0</v>
      </c>
      <c r="AG8" s="15">
        <f t="shared" si="4"/>
        <v>0</v>
      </c>
      <c r="AH8" s="31"/>
      <c r="AI8" s="15">
        <f>SUM(AE8:AH8)</f>
        <v>0</v>
      </c>
      <c r="AJ8" s="31"/>
      <c r="AK8" s="15">
        <f t="shared" si="5"/>
        <v>0</v>
      </c>
      <c r="AL8" s="15">
        <f t="shared" si="5"/>
        <v>0</v>
      </c>
      <c r="AM8" s="15">
        <f t="shared" si="5"/>
        <v>0</v>
      </c>
      <c r="AN8" s="31"/>
      <c r="AO8" s="15">
        <f>SUM(AK8:AN8)</f>
        <v>0</v>
      </c>
      <c r="AP8" s="31"/>
      <c r="AQ8" s="15">
        <v>0</v>
      </c>
      <c r="AR8" s="15">
        <v>0</v>
      </c>
      <c r="AS8" s="15">
        <v>0</v>
      </c>
      <c r="AT8" s="31"/>
      <c r="AU8" s="15">
        <f>SUM(AQ8:AT8)</f>
        <v>0</v>
      </c>
      <c r="AV8" s="31"/>
      <c r="AW8" s="15">
        <f>AC8+AI8+AO8+AU8</f>
        <v>0</v>
      </c>
      <c r="AX8" s="31"/>
      <c r="AY8" s="15"/>
      <c r="AZ8" s="15"/>
      <c r="BA8" s="25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s="1" customFormat="1" ht="12.75">
      <c r="A9" s="19"/>
      <c r="B9" s="1" t="s">
        <v>16</v>
      </c>
      <c r="C9" s="2"/>
      <c r="F9" s="5"/>
      <c r="I9" s="49"/>
      <c r="J9" s="30"/>
      <c r="K9" s="54"/>
      <c r="M9" s="47"/>
      <c r="N9" s="47"/>
      <c r="O9" s="47"/>
      <c r="P9" s="47"/>
      <c r="Q9" s="47"/>
      <c r="R9" s="47"/>
      <c r="S9" s="5"/>
      <c r="T9" s="30"/>
      <c r="U9" s="37"/>
      <c r="V9" s="37">
        <f>M9-U9</f>
        <v>0</v>
      </c>
      <c r="X9" s="5"/>
      <c r="Y9" s="15">
        <f>IF(Y$3=$J9,$M9,IF($L9=1,$M9,0))</f>
        <v>0</v>
      </c>
      <c r="Z9" s="15">
        <f t="shared" si="7"/>
        <v>0</v>
      </c>
      <c r="AA9" s="15">
        <f t="shared" si="7"/>
        <v>0</v>
      </c>
      <c r="AB9" s="31"/>
      <c r="AC9" s="15">
        <f>SUM(Y9:AB9)</f>
        <v>0</v>
      </c>
      <c r="AD9" s="31"/>
      <c r="AE9" s="15">
        <f t="shared" si="4"/>
        <v>0</v>
      </c>
      <c r="AF9" s="15">
        <f t="shared" si="4"/>
        <v>0</v>
      </c>
      <c r="AG9" s="15">
        <f t="shared" si="4"/>
        <v>0</v>
      </c>
      <c r="AH9" s="31"/>
      <c r="AI9" s="15">
        <f>SUM(AE9:AH9)</f>
        <v>0</v>
      </c>
      <c r="AJ9" s="31"/>
      <c r="AK9" s="15">
        <f t="shared" si="5"/>
        <v>0</v>
      </c>
      <c r="AL9" s="15">
        <f t="shared" si="5"/>
        <v>0</v>
      </c>
      <c r="AM9" s="15">
        <f t="shared" si="5"/>
        <v>0</v>
      </c>
      <c r="AN9" s="31"/>
      <c r="AO9" s="15">
        <f>SUM(AK9:AN9)</f>
        <v>0</v>
      </c>
      <c r="AP9" s="31"/>
      <c r="AQ9" s="15">
        <v>0</v>
      </c>
      <c r="AR9" s="15">
        <v>0</v>
      </c>
      <c r="AS9" s="15">
        <v>0</v>
      </c>
      <c r="AT9" s="31"/>
      <c r="AU9" s="15">
        <f>SUM(AQ9:AT9)</f>
        <v>0</v>
      </c>
      <c r="AV9" s="31"/>
      <c r="AW9" s="15">
        <f>AC9+AI9+AO9+AU9</f>
        <v>0</v>
      </c>
      <c r="AX9" s="31"/>
      <c r="AY9" s="15"/>
      <c r="AZ9" s="15"/>
      <c r="BA9" s="25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s="1" customFormat="1" ht="12.75">
      <c r="A10" s="21"/>
      <c r="B10" s="5"/>
      <c r="C10" s="8"/>
      <c r="D10" s="5"/>
      <c r="E10" s="5"/>
      <c r="F10" s="5"/>
      <c r="G10" s="5"/>
      <c r="H10" s="5"/>
      <c r="I10" s="50"/>
      <c r="J10" s="5"/>
      <c r="K10" s="5"/>
      <c r="L10" s="5"/>
      <c r="M10" s="38"/>
      <c r="N10" s="38"/>
      <c r="O10" s="38">
        <v>1</v>
      </c>
      <c r="P10" s="38"/>
      <c r="Q10" s="38"/>
      <c r="R10" s="38"/>
      <c r="S10" s="5"/>
      <c r="T10" s="5"/>
      <c r="U10" s="38"/>
      <c r="V10" s="38"/>
      <c r="W10" s="5"/>
      <c r="X10" s="5"/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25"/>
      <c r="AZ10" s="25"/>
      <c r="BA10" s="25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s="6" customFormat="1" ht="12.75">
      <c r="A11" s="20"/>
      <c r="C11" s="9"/>
      <c r="F11" s="39"/>
      <c r="I11" s="9"/>
      <c r="L11" s="13"/>
      <c r="M11" s="16">
        <f aca="true" t="shared" si="8" ref="M11:R11">SUBTOTAL(9,M5:M10)</f>
        <v>285000</v>
      </c>
      <c r="N11" s="16">
        <f t="shared" si="8"/>
        <v>420000</v>
      </c>
      <c r="O11" s="16">
        <f t="shared" si="8"/>
        <v>150001</v>
      </c>
      <c r="P11" s="16">
        <f t="shared" si="8"/>
        <v>270000</v>
      </c>
      <c r="Q11" s="16">
        <f t="shared" si="8"/>
        <v>0</v>
      </c>
      <c r="R11" s="16">
        <f t="shared" si="8"/>
        <v>0</v>
      </c>
      <c r="S11" s="53"/>
      <c r="T11" s="16"/>
      <c r="U11" s="16">
        <f>SUBTOTAL(9,U5:U10)</f>
        <v>30000</v>
      </c>
      <c r="V11" s="16">
        <f>SUBTOTAL(9,V5:V10)</f>
        <v>255000</v>
      </c>
      <c r="W11" s="16">
        <f>SUBTOTAL(9,W5:W10)</f>
        <v>0</v>
      </c>
      <c r="X11" s="53"/>
      <c r="Y11" s="16">
        <f>SUBTOTAL(9,Y5:Y10)</f>
        <v>0</v>
      </c>
      <c r="Z11" s="16">
        <f>SUBTOTAL(9,Z5:Z10)</f>
        <v>0</v>
      </c>
      <c r="AA11" s="16">
        <f>SUBTOTAL(9,AA5:AA10)</f>
        <v>0</v>
      </c>
      <c r="AB11" s="16"/>
      <c r="AC11" s="16">
        <f>SUBTOTAL(9,AC5:AC10)</f>
        <v>0</v>
      </c>
      <c r="AD11" s="39"/>
      <c r="AE11" s="16">
        <f>SUBTOTAL(9,AE5:AE10)</f>
        <v>0</v>
      </c>
      <c r="AF11" s="16">
        <f>SUBTOTAL(9,AF5:AF10)</f>
        <v>0</v>
      </c>
      <c r="AG11" s="16">
        <f>SUBTOTAL(9,AG5:AG10)</f>
        <v>0</v>
      </c>
      <c r="AH11" s="39"/>
      <c r="AI11" s="16">
        <f>SUBTOTAL(9,AI5:AI10)</f>
        <v>0</v>
      </c>
      <c r="AJ11" s="39"/>
      <c r="AK11" s="16">
        <f>SUBTOTAL(9,AK5:AK10)</f>
        <v>0</v>
      </c>
      <c r="AL11" s="16">
        <f>SUBTOTAL(9,AL5:AL10)</f>
        <v>0</v>
      </c>
      <c r="AM11" s="16">
        <f>SUBTOTAL(9,AM5:AM10)</f>
        <v>0</v>
      </c>
      <c r="AN11" s="39"/>
      <c r="AO11" s="16">
        <f>SUBTOTAL(9,AO5:AO10)</f>
        <v>0</v>
      </c>
      <c r="AP11" s="39"/>
      <c r="AQ11" s="16">
        <f>SUBTOTAL(9,AQ5:AQ10)</f>
        <v>0</v>
      </c>
      <c r="AR11" s="16">
        <f>SUBTOTAL(9,AR5:AR10)</f>
        <v>150000</v>
      </c>
      <c r="AS11" s="16">
        <f>SUBTOTAL(9,AS5:AS10)</f>
        <v>135000</v>
      </c>
      <c r="AT11" s="39"/>
      <c r="AU11" s="16">
        <f>SUBTOTAL(9,AU5:AU10)</f>
        <v>285000</v>
      </c>
      <c r="AV11" s="39"/>
      <c r="AW11" s="16">
        <f>SUBTOTAL(9,AW5:AW10)</f>
        <v>285000</v>
      </c>
      <c r="AX11" s="39"/>
      <c r="AY11" s="24"/>
      <c r="AZ11" s="24"/>
      <c r="BA11" s="24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s="40" customFormat="1" ht="12.75">
      <c r="A12" s="45"/>
      <c r="C12" s="44"/>
      <c r="F12" s="41"/>
      <c r="I12" s="44"/>
      <c r="M12" s="41"/>
      <c r="N12" s="41"/>
      <c r="O12" s="41"/>
      <c r="P12" s="41"/>
      <c r="Q12" s="41"/>
      <c r="R12" s="41"/>
      <c r="S12" s="41"/>
      <c r="U12" s="41"/>
      <c r="V12" s="41"/>
      <c r="Y12" s="42"/>
      <c r="Z12" s="42"/>
      <c r="AA12" s="42"/>
      <c r="AB12" s="42"/>
      <c r="AC12" s="42"/>
      <c r="AD12" s="42"/>
      <c r="AE12" s="42"/>
      <c r="AH12" s="42"/>
      <c r="AI12" s="42"/>
      <c r="AJ12" s="42"/>
      <c r="AN12" s="42"/>
      <c r="AO12" s="42"/>
      <c r="AP12" s="42"/>
      <c r="AT12" s="42"/>
      <c r="AU12" s="42"/>
      <c r="AW12" s="42"/>
      <c r="AY12" s="43"/>
      <c r="AZ12" s="43"/>
      <c r="BA12" s="43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</row>
    <row r="13" spans="13:22" ht="12.75">
      <c r="M13" s="1"/>
      <c r="N13" s="1"/>
      <c r="O13" s="1"/>
      <c r="P13" s="1"/>
      <c r="Q13" s="1"/>
      <c r="R13" s="1"/>
      <c r="S13" s="1"/>
      <c r="U13" s="1"/>
      <c r="V13" s="1"/>
    </row>
    <row r="14" ht="12.75">
      <c r="T14"/>
    </row>
    <row r="15" spans="20:25" ht="12.75">
      <c r="T15" s="37"/>
      <c r="W15" s="37"/>
      <c r="X15" s="37"/>
      <c r="Y15" s="37"/>
    </row>
    <row r="16" spans="1:65" s="11" customFormat="1" ht="12.75">
      <c r="A16" s="20"/>
      <c r="B16" s="11" t="s">
        <v>1</v>
      </c>
      <c r="C16" s="22"/>
      <c r="G16" s="6"/>
      <c r="H16" s="6"/>
      <c r="I16" s="9"/>
      <c r="J16" s="6"/>
      <c r="K16" s="6"/>
      <c r="L16" s="6"/>
      <c r="M16" s="37"/>
      <c r="N16" s="37"/>
      <c r="O16" s="37"/>
      <c r="P16" s="37"/>
      <c r="Q16" s="37"/>
      <c r="R16" s="37"/>
      <c r="S16" s="16"/>
      <c r="U16" s="37"/>
      <c r="V16" s="16"/>
      <c r="W16" s="6"/>
      <c r="X16" s="6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7"/>
      <c r="AZ16" s="27"/>
      <c r="BA16" s="27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2" s="2" customFormat="1" ht="57.75" customHeight="1" outlineLevel="1">
      <c r="A17" s="2" t="s">
        <v>43</v>
      </c>
      <c r="B17" s="2" t="s">
        <v>2</v>
      </c>
      <c r="C17" s="2" t="s">
        <v>42</v>
      </c>
      <c r="D17" s="2" t="s">
        <v>19</v>
      </c>
      <c r="E17" s="2" t="s">
        <v>4</v>
      </c>
      <c r="F17" s="23" t="s">
        <v>20</v>
      </c>
      <c r="G17" s="2" t="s">
        <v>3</v>
      </c>
      <c r="H17" s="2" t="s">
        <v>14</v>
      </c>
      <c r="I17" s="2" t="s">
        <v>28</v>
      </c>
      <c r="J17" s="2" t="s">
        <v>56</v>
      </c>
      <c r="K17" s="2" t="s">
        <v>40</v>
      </c>
      <c r="L17" s="2" t="s">
        <v>57</v>
      </c>
      <c r="M17" s="15" t="s">
        <v>37</v>
      </c>
      <c r="N17" s="15" t="s">
        <v>39</v>
      </c>
      <c r="O17" s="15" t="s">
        <v>21</v>
      </c>
      <c r="P17" s="15" t="s">
        <v>27</v>
      </c>
      <c r="Q17" s="15" t="s">
        <v>22</v>
      </c>
      <c r="R17" s="15" t="s">
        <v>23</v>
      </c>
      <c r="S17" s="23" t="s">
        <v>13</v>
      </c>
      <c r="T17" s="2" t="s">
        <v>12</v>
      </c>
      <c r="U17" s="15" t="s">
        <v>10</v>
      </c>
      <c r="V17" s="15" t="s">
        <v>11</v>
      </c>
      <c r="W17" s="2" t="s">
        <v>9</v>
      </c>
      <c r="X17" s="23" t="s">
        <v>38</v>
      </c>
      <c r="Y17" s="25">
        <v>39478</v>
      </c>
      <c r="Z17" s="25">
        <v>39506</v>
      </c>
      <c r="AA17" s="25">
        <v>39538</v>
      </c>
      <c r="AB17" s="23"/>
      <c r="AC17" s="25" t="s">
        <v>31</v>
      </c>
      <c r="AD17" s="25"/>
      <c r="AE17" s="25">
        <v>39568</v>
      </c>
      <c r="AF17" s="25">
        <v>39599</v>
      </c>
      <c r="AG17" s="25">
        <v>39629</v>
      </c>
      <c r="AH17" s="23"/>
      <c r="AI17" s="25" t="s">
        <v>32</v>
      </c>
      <c r="AJ17" s="25"/>
      <c r="AK17" s="25">
        <v>39660</v>
      </c>
      <c r="AL17" s="25">
        <v>39691</v>
      </c>
      <c r="AM17" s="25">
        <v>39721</v>
      </c>
      <c r="AN17" s="23"/>
      <c r="AO17" s="25" t="s">
        <v>33</v>
      </c>
      <c r="AP17" s="25"/>
      <c r="AQ17" s="25">
        <v>39752</v>
      </c>
      <c r="AR17" s="25">
        <v>39782</v>
      </c>
      <c r="AS17" s="25">
        <v>39813</v>
      </c>
      <c r="AT17" s="23"/>
      <c r="AU17" s="25" t="s">
        <v>34</v>
      </c>
      <c r="AV17" s="23"/>
      <c r="AW17" s="25" t="s">
        <v>35</v>
      </c>
      <c r="AX17" s="29" t="s">
        <v>36</v>
      </c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65" s="11" customFormat="1" ht="12.75" outlineLevel="1">
      <c r="A18" s="46"/>
      <c r="B18" s="10"/>
      <c r="C18" s="52"/>
      <c r="D18" s="10"/>
      <c r="E18" s="10"/>
      <c r="F18" s="10"/>
      <c r="G18" s="7"/>
      <c r="H18" s="7"/>
      <c r="I18" s="12"/>
      <c r="J18" s="7"/>
      <c r="K18" s="7"/>
      <c r="L18" s="7"/>
      <c r="M18" s="39"/>
      <c r="N18" s="39"/>
      <c r="O18" s="39"/>
      <c r="P18" s="39"/>
      <c r="Q18" s="39"/>
      <c r="R18" s="39"/>
      <c r="S18" s="39"/>
      <c r="T18" s="7"/>
      <c r="U18" s="39"/>
      <c r="V18" s="39"/>
      <c r="W18" s="7"/>
      <c r="X18" s="7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27"/>
      <c r="AZ18" s="27"/>
      <c r="BA18" s="27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53" s="17" customFormat="1" ht="26.25" outlineLevel="1">
      <c r="A19" s="3" t="s">
        <v>44</v>
      </c>
      <c r="B19" s="17" t="s">
        <v>15</v>
      </c>
      <c r="C19" s="17" t="s">
        <v>48</v>
      </c>
      <c r="D19" s="17" t="s">
        <v>5</v>
      </c>
      <c r="E19" s="17" t="s">
        <v>54</v>
      </c>
      <c r="G19" s="2" t="s">
        <v>50</v>
      </c>
      <c r="H19" s="2" t="s">
        <v>52</v>
      </c>
      <c r="I19" s="49" t="s">
        <v>0</v>
      </c>
      <c r="J19" s="25">
        <f>Y17</f>
        <v>39478</v>
      </c>
      <c r="K19" s="2"/>
      <c r="L19" s="2"/>
      <c r="M19" s="15"/>
      <c r="N19" s="15"/>
      <c r="O19" s="15"/>
      <c r="P19" s="15"/>
      <c r="Q19" s="15"/>
      <c r="R19" s="15" t="s">
        <v>24</v>
      </c>
      <c r="S19" s="15"/>
      <c r="T19" s="2"/>
      <c r="U19" s="15"/>
      <c r="V19" s="15"/>
      <c r="W19" s="48"/>
      <c r="X19" s="2"/>
      <c r="Y19" s="1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6"/>
      <c r="AZ19" s="26"/>
      <c r="BA19" s="26"/>
    </row>
    <row r="20" spans="1:53" s="17" customFormat="1" ht="26.25" outlineLevel="1">
      <c r="A20" s="3" t="s">
        <v>45</v>
      </c>
      <c r="B20" s="17" t="s">
        <v>16</v>
      </c>
      <c r="C20" s="17" t="s">
        <v>49</v>
      </c>
      <c r="D20" s="17" t="s">
        <v>6</v>
      </c>
      <c r="E20" s="17" t="s">
        <v>55</v>
      </c>
      <c r="G20" s="2" t="s">
        <v>51</v>
      </c>
      <c r="H20" s="2" t="s">
        <v>53</v>
      </c>
      <c r="I20" s="49" t="s">
        <v>29</v>
      </c>
      <c r="J20" s="25">
        <f>Z17</f>
        <v>39506</v>
      </c>
      <c r="K20" s="2"/>
      <c r="L20" s="2"/>
      <c r="M20" s="15"/>
      <c r="N20" s="15"/>
      <c r="O20" s="15"/>
      <c r="P20" s="15"/>
      <c r="Q20" s="15"/>
      <c r="R20" s="15" t="s">
        <v>26</v>
      </c>
      <c r="S20" s="15"/>
      <c r="T20" s="2"/>
      <c r="U20" s="15"/>
      <c r="V20" s="15"/>
      <c r="W20" s="2"/>
      <c r="X20" s="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6"/>
      <c r="AZ20" s="26"/>
      <c r="BA20" s="26"/>
    </row>
    <row r="21" spans="1:53" s="17" customFormat="1" ht="23.25" outlineLevel="1">
      <c r="A21" s="3" t="s">
        <v>46</v>
      </c>
      <c r="C21" s="17" t="s">
        <v>18</v>
      </c>
      <c r="D21" s="17" t="s">
        <v>7</v>
      </c>
      <c r="G21" s="2"/>
      <c r="H21" s="2"/>
      <c r="I21" s="49" t="s">
        <v>30</v>
      </c>
      <c r="J21" s="25">
        <f>AA17</f>
        <v>39538</v>
      </c>
      <c r="K21" s="2"/>
      <c r="L21" s="2"/>
      <c r="M21" s="15"/>
      <c r="N21" s="15"/>
      <c r="O21" s="15"/>
      <c r="P21" s="15"/>
      <c r="Q21" s="15"/>
      <c r="R21" s="15" t="s">
        <v>25</v>
      </c>
      <c r="S21" s="15"/>
      <c r="T21" s="2"/>
      <c r="U21" s="15"/>
      <c r="V21" s="15"/>
      <c r="W21" s="2"/>
      <c r="X21" s="2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6"/>
      <c r="AZ21" s="26"/>
      <c r="BA21" s="26"/>
    </row>
    <row r="22" spans="1:53" s="17" customFormat="1" ht="15" customHeight="1" outlineLevel="1">
      <c r="A22" s="3" t="s">
        <v>47</v>
      </c>
      <c r="D22" s="17" t="s">
        <v>17</v>
      </c>
      <c r="G22" s="2"/>
      <c r="H22" s="2"/>
      <c r="I22" s="49"/>
      <c r="J22" s="25">
        <f>AE3</f>
        <v>39568</v>
      </c>
      <c r="K22" s="2"/>
      <c r="L22" s="2"/>
      <c r="M22" s="15"/>
      <c r="N22" s="15"/>
      <c r="O22" s="15"/>
      <c r="P22" s="15"/>
      <c r="Q22" s="15"/>
      <c r="R22" s="15"/>
      <c r="S22" s="15"/>
      <c r="T22" s="2"/>
      <c r="U22" s="15"/>
      <c r="V22" s="15"/>
      <c r="W22" s="2"/>
      <c r="X22" s="2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6"/>
      <c r="AZ22" s="26"/>
      <c r="BA22" s="26"/>
    </row>
    <row r="23" spans="1:53" s="17" customFormat="1" ht="12.75" outlineLevel="1">
      <c r="A23" s="3"/>
      <c r="D23" s="17" t="s">
        <v>8</v>
      </c>
      <c r="G23" s="2"/>
      <c r="H23" s="2"/>
      <c r="I23" s="49"/>
      <c r="J23" s="25">
        <f>AF3</f>
        <v>39599</v>
      </c>
      <c r="K23" s="2"/>
      <c r="L23" s="2"/>
      <c r="M23" s="15"/>
      <c r="N23" s="15"/>
      <c r="O23" s="15"/>
      <c r="P23" s="15"/>
      <c r="Q23" s="15"/>
      <c r="R23" s="15"/>
      <c r="S23" s="15"/>
      <c r="T23" s="2"/>
      <c r="U23" s="15"/>
      <c r="V23" s="15"/>
      <c r="W23" s="2"/>
      <c r="X23" s="2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6"/>
      <c r="AZ23" s="26"/>
      <c r="BA23" s="26"/>
    </row>
    <row r="24" spans="1:53" s="17" customFormat="1" ht="15.75" customHeight="1" outlineLevel="1">
      <c r="A24" s="3"/>
      <c r="G24" s="2"/>
      <c r="H24" s="2"/>
      <c r="I24" s="49"/>
      <c r="J24" s="25">
        <f>AG3</f>
        <v>39629</v>
      </c>
      <c r="K24" s="2"/>
      <c r="L24" s="2"/>
      <c r="M24" s="15"/>
      <c r="N24" s="15"/>
      <c r="O24" s="15"/>
      <c r="P24" s="15"/>
      <c r="Q24" s="15"/>
      <c r="R24" s="15"/>
      <c r="S24" s="15"/>
      <c r="T24" s="2"/>
      <c r="U24" s="15"/>
      <c r="V24" s="15"/>
      <c r="W24" s="2"/>
      <c r="X24" s="2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6"/>
      <c r="AZ24" s="26"/>
      <c r="BA24" s="26"/>
    </row>
    <row r="25" spans="1:53" s="17" customFormat="1" ht="12.75" outlineLevel="1">
      <c r="A25" s="3"/>
      <c r="G25" s="2"/>
      <c r="H25" s="1"/>
      <c r="I25" s="49"/>
      <c r="J25" s="25">
        <f>AK3</f>
        <v>39660</v>
      </c>
      <c r="K25" s="2"/>
      <c r="L25" s="2"/>
      <c r="M25" s="15"/>
      <c r="N25" s="15"/>
      <c r="O25" s="15"/>
      <c r="P25" s="15"/>
      <c r="Q25" s="15"/>
      <c r="R25" s="15"/>
      <c r="S25" s="15"/>
      <c r="T25" s="2"/>
      <c r="U25" s="15"/>
      <c r="V25" s="15"/>
      <c r="W25" s="2"/>
      <c r="X25" s="2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6"/>
      <c r="AZ25" s="26"/>
      <c r="BA25" s="26"/>
    </row>
    <row r="26" spans="1:53" s="17" customFormat="1" ht="12.75" outlineLevel="1">
      <c r="A26" s="3"/>
      <c r="G26" s="2"/>
      <c r="H26" s="2"/>
      <c r="I26" s="49"/>
      <c r="J26" s="25">
        <f>AL3</f>
        <v>39691</v>
      </c>
      <c r="K26" s="2"/>
      <c r="L26" s="2"/>
      <c r="M26" s="15"/>
      <c r="N26" s="15"/>
      <c r="O26" s="15"/>
      <c r="P26" s="15"/>
      <c r="Q26" s="15"/>
      <c r="R26" s="15"/>
      <c r="S26" s="15"/>
      <c r="T26" s="2"/>
      <c r="U26" s="15"/>
      <c r="V26" s="15"/>
      <c r="W26" s="2"/>
      <c r="X26" s="2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6"/>
      <c r="AZ26" s="26"/>
      <c r="BA26" s="26"/>
    </row>
    <row r="27" spans="1:53" s="17" customFormat="1" ht="12.75" outlineLevel="1">
      <c r="A27" s="3"/>
      <c r="G27" s="2"/>
      <c r="H27" s="2"/>
      <c r="I27" s="49"/>
      <c r="J27" s="25">
        <f>AM3</f>
        <v>39721</v>
      </c>
      <c r="K27" s="2"/>
      <c r="L27" s="2"/>
      <c r="M27" s="15"/>
      <c r="N27" s="15"/>
      <c r="O27" s="15"/>
      <c r="P27" s="15"/>
      <c r="Q27" s="15"/>
      <c r="R27" s="15"/>
      <c r="S27" s="15"/>
      <c r="T27" s="2"/>
      <c r="U27" s="15"/>
      <c r="V27" s="15"/>
      <c r="W27" s="2"/>
      <c r="X27" s="2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6"/>
      <c r="AZ27" s="26"/>
      <c r="BA27" s="26"/>
    </row>
    <row r="28" spans="1:53" s="17" customFormat="1" ht="12.75" outlineLevel="1">
      <c r="A28" s="3"/>
      <c r="G28" s="2"/>
      <c r="H28" s="2"/>
      <c r="I28" s="49"/>
      <c r="J28" s="25">
        <f>AQ3</f>
        <v>39752</v>
      </c>
      <c r="K28" s="2"/>
      <c r="L28" s="2"/>
      <c r="M28" s="15"/>
      <c r="N28" s="15"/>
      <c r="O28" s="15"/>
      <c r="P28" s="15"/>
      <c r="Q28" s="15"/>
      <c r="R28" s="15"/>
      <c r="S28" s="15"/>
      <c r="T28" s="2"/>
      <c r="U28" s="15"/>
      <c r="V28" s="15"/>
      <c r="W28" s="2"/>
      <c r="X28" s="2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6"/>
      <c r="AZ28" s="26"/>
      <c r="BA28" s="26"/>
    </row>
    <row r="29" spans="1:53" s="17" customFormat="1" ht="12.75" outlineLevel="1">
      <c r="A29" s="3"/>
      <c r="G29" s="2"/>
      <c r="H29" s="2"/>
      <c r="I29" s="49"/>
      <c r="J29" s="25">
        <f>AR3</f>
        <v>39782</v>
      </c>
      <c r="K29" s="2"/>
      <c r="L29" s="2"/>
      <c r="M29" s="15"/>
      <c r="N29" s="15"/>
      <c r="O29" s="15"/>
      <c r="P29" s="15"/>
      <c r="Q29" s="15"/>
      <c r="R29" s="15"/>
      <c r="S29" s="15"/>
      <c r="T29" s="2"/>
      <c r="U29" s="15"/>
      <c r="V29" s="15"/>
      <c r="W29" s="2"/>
      <c r="X29" s="2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6"/>
      <c r="AZ29" s="26"/>
      <c r="BA29" s="26"/>
    </row>
    <row r="30" spans="1:53" s="17" customFormat="1" ht="12.75" outlineLevel="1">
      <c r="A30" s="3"/>
      <c r="G30" s="2"/>
      <c r="H30" s="2"/>
      <c r="I30" s="49"/>
      <c r="J30" s="25">
        <f>AS3</f>
        <v>39813</v>
      </c>
      <c r="K30" s="2"/>
      <c r="L30" s="2"/>
      <c r="M30" s="15"/>
      <c r="N30" s="15"/>
      <c r="O30" s="15"/>
      <c r="P30" s="15"/>
      <c r="Q30" s="15"/>
      <c r="R30" s="15"/>
      <c r="S30" s="15"/>
      <c r="T30" s="2"/>
      <c r="U30" s="15"/>
      <c r="V30" s="15"/>
      <c r="W30" s="2"/>
      <c r="X30" s="2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6"/>
      <c r="AZ30" s="26"/>
      <c r="BA30" s="26"/>
    </row>
    <row r="31" spans="1:50" ht="12.75" outlineLevel="1">
      <c r="A31" s="21"/>
      <c r="B31" s="4"/>
      <c r="C31" s="18"/>
      <c r="D31" s="4"/>
      <c r="E31" s="4"/>
      <c r="F31" s="4"/>
      <c r="G31" s="5"/>
      <c r="H31" s="5"/>
      <c r="I31" s="50"/>
      <c r="J31" s="5"/>
      <c r="K31" s="5"/>
      <c r="L31" s="5"/>
      <c r="M31" s="38"/>
      <c r="N31" s="38"/>
      <c r="O31" s="38"/>
      <c r="P31" s="38"/>
      <c r="Q31" s="38"/>
      <c r="R31" s="38"/>
      <c r="S31" s="38"/>
      <c r="T31" s="5"/>
      <c r="U31" s="38"/>
      <c r="V31" s="38"/>
      <c r="W31" s="5"/>
      <c r="X31" s="5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</sheetData>
  <autoFilter ref="A3:BM9"/>
  <conditionalFormatting sqref="R5:R9">
    <cfRule type="cellIs" priority="1" dxfId="0" operator="equal" stopIfTrue="1">
      <formula>"факт"</formula>
    </cfRule>
  </conditionalFormatting>
  <conditionalFormatting sqref="AW4:AW9 AQ4:AR4 AQ5:AS9 AT4:AU9 Y4:AP9">
    <cfRule type="cellIs" priority="2" dxfId="1" operator="greaterThan" stopIfTrue="1">
      <formula>0</formula>
    </cfRule>
  </conditionalFormatting>
  <conditionalFormatting sqref="O5:Q9">
    <cfRule type="cellIs" priority="3" dxfId="0" operator="equal" stopIfTrue="1">
      <formula>"п"</formula>
    </cfRule>
  </conditionalFormatting>
  <dataValidations count="11">
    <dataValidation type="list" allowBlank="1" showInputMessage="1" showErrorMessage="1" sqref="R5:R9">
      <formula1>$R$19:$R$27</formula1>
    </dataValidation>
    <dataValidation type="list" allowBlank="1" showInputMessage="1" showErrorMessage="1" sqref="I5:I9 I10">
      <formula1>$I$19:$I$31</formula1>
    </dataValidation>
    <dataValidation type="list" allowBlank="1" showInputMessage="1" showErrorMessage="1" sqref="A5:A9">
      <formula1>$A$19:$A$31</formula1>
    </dataValidation>
    <dataValidation type="list" allowBlank="1" showInputMessage="1" showErrorMessage="1" sqref="D5:D9">
      <formula1>$D$19:$D$31</formula1>
    </dataValidation>
    <dataValidation type="list" allowBlank="1" showInputMessage="1" showErrorMessage="1" sqref="E5:E9">
      <formula1>$E$19:$E$31</formula1>
    </dataValidation>
    <dataValidation type="list" allowBlank="1" showInputMessage="1" showErrorMessage="1" sqref="B5:B9">
      <formula1>$B$19:$B$31</formula1>
    </dataValidation>
    <dataValidation type="list" allowBlank="1" showInputMessage="1" showErrorMessage="1" sqref="G5:G9">
      <formula1>$G$19:$G$30</formula1>
    </dataValidation>
    <dataValidation type="list" allowBlank="1" showInputMessage="1" showErrorMessage="1" sqref="H5:H9">
      <formula1>$H$19:$H$30</formula1>
    </dataValidation>
    <dataValidation type="list" allowBlank="1" showInputMessage="1" showErrorMessage="1" sqref="J5:J9">
      <formula1>$J$19:$J$30</formula1>
    </dataValidation>
    <dataValidation type="list" allowBlank="1" showInputMessage="1" showErrorMessage="1" sqref="C5:C9">
      <formula1>C$19:$C$31</formula1>
    </dataValidation>
    <dataValidation type="list" allowBlank="1" showInputMessage="1" showErrorMessage="1" sqref="A3 B3:C3 D3:AX3">
      <formula1>$B$17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pmv</dc:creator>
  <cp:keywords/>
  <dc:description/>
  <cp:lastModifiedBy>Мария</cp:lastModifiedBy>
  <cp:lastPrinted>2009-10-06T12:15:13Z</cp:lastPrinted>
  <dcterms:created xsi:type="dcterms:W3CDTF">2007-11-09T08:15:00Z</dcterms:created>
  <dcterms:modified xsi:type="dcterms:W3CDTF">2009-10-06T12:38:59Z</dcterms:modified>
  <cp:category/>
  <cp:version/>
  <cp:contentType/>
  <cp:contentStatus/>
</cp:coreProperties>
</file>